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alparks-my.sharepoint.com/personal/joshua_liebscher_parks_ca_gov/Documents/Desktop/Master/Intent to Award/G23/Final Awards/Public/"/>
    </mc:Choice>
  </mc:AlternateContent>
  <xr:revisionPtr revIDLastSave="22" documentId="13_ncr:1_{79815F36-7E46-4E00-8650-0C313487E590}" xr6:coauthVersionLast="47" xr6:coauthVersionMax="47" xr10:uidLastSave="{B84D2CB9-AAF8-44D7-BD9E-4E55AB8B4E7B}"/>
  <bookViews>
    <workbookView xWindow="-120" yWindow="-120" windowWidth="29040" windowHeight="15840" xr2:uid="{D191AD99-ACC3-47B2-96BA-92472D53A0EE}"/>
  </bookViews>
  <sheets>
    <sheet name="USFS LE" sheetId="1" r:id="rId1"/>
  </sheets>
  <definedNames>
    <definedName name="_xlnm.Print_Titles" localSheetId="0">'USFS LE'!$1:$1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9" i="1" l="1"/>
  <c r="I18" i="1"/>
  <c r="J18" i="1" s="1"/>
  <c r="K18" i="1" s="1"/>
  <c r="H20" i="1"/>
  <c r="G20" i="1"/>
  <c r="I3" i="1" s="1"/>
  <c r="J3" i="1" s="1"/>
  <c r="F20" i="1"/>
  <c r="E20" i="1"/>
  <c r="I15" i="1" l="1"/>
  <c r="J15" i="1" s="1"/>
  <c r="K15" i="1" s="1"/>
  <c r="I4" i="1"/>
  <c r="J4" i="1" s="1"/>
  <c r="K4" i="1" s="1"/>
  <c r="I7" i="1"/>
  <c r="J7" i="1" s="1"/>
  <c r="K7" i="1" s="1"/>
  <c r="I5" i="1"/>
  <c r="J5" i="1" s="1"/>
  <c r="K5" i="1" s="1"/>
  <c r="I9" i="1"/>
  <c r="J9" i="1" s="1"/>
  <c r="K9" i="1" s="1"/>
  <c r="I8" i="1"/>
  <c r="J8" i="1" s="1"/>
  <c r="K8" i="1" s="1"/>
  <c r="I6" i="1"/>
  <c r="J6" i="1" s="1"/>
  <c r="K6" i="1" s="1"/>
  <c r="I11" i="1"/>
  <c r="J11" i="1" s="1"/>
  <c r="K11" i="1" s="1"/>
  <c r="I10" i="1"/>
  <c r="J10" i="1" s="1"/>
  <c r="K10" i="1" s="1"/>
  <c r="I12" i="1"/>
  <c r="J12" i="1" s="1"/>
  <c r="K12" i="1" s="1"/>
  <c r="I14" i="1"/>
  <c r="J14" i="1" s="1"/>
  <c r="K14" i="1" s="1"/>
  <c r="I16" i="1"/>
  <c r="J16" i="1" s="1"/>
  <c r="K16" i="1" s="1"/>
  <c r="I13" i="1"/>
  <c r="J13" i="1" s="1"/>
  <c r="K13" i="1" s="1"/>
  <c r="I17" i="1"/>
  <c r="J17" i="1" s="1"/>
  <c r="K17" i="1" s="1"/>
  <c r="K3" i="1"/>
  <c r="L3" i="1" l="1"/>
  <c r="L4" i="1" l="1"/>
  <c r="L5" i="1" s="1"/>
  <c r="L6" i="1" s="1"/>
  <c r="L7" i="1" s="1"/>
  <c r="L8" i="1" s="1"/>
  <c r="L9" i="1" s="1"/>
  <c r="L10" i="1" s="1"/>
  <c r="L11" i="1" s="1"/>
  <c r="L12" i="1" s="1"/>
  <c r="L13" i="1" s="1"/>
  <c r="L14" i="1" s="1"/>
  <c r="L15" i="1" s="1"/>
  <c r="L16" i="1" s="1"/>
  <c r="L17" i="1" s="1"/>
  <c r="L18" i="1" s="1"/>
  <c r="J19" i="1"/>
  <c r="K19" i="1" l="1"/>
  <c r="K20" i="1" s="1"/>
  <c r="J20" i="1"/>
  <c r="L19" i="1"/>
  <c r="L20" i="1" s="1"/>
</calcChain>
</file>

<file path=xl/sharedStrings.xml><?xml version="1.0" encoding="utf-8"?>
<sst xmlns="http://schemas.openxmlformats.org/spreadsheetml/2006/main" count="65" uniqueCount="51">
  <si>
    <t>#</t>
  </si>
  <si>
    <t>Applicant</t>
  </si>
  <si>
    <t>Project Title</t>
  </si>
  <si>
    <t>Project Number</t>
  </si>
  <si>
    <t>Applicant Request</t>
  </si>
  <si>
    <t>Division Recommend</t>
  </si>
  <si>
    <t>Base Award</t>
  </si>
  <si>
    <t>Amount Less Base Award</t>
  </si>
  <si>
    <t>Proportional Award Percent</t>
  </si>
  <si>
    <t>Additional Award</t>
  </si>
  <si>
    <t>Total Award</t>
  </si>
  <si>
    <r>
      <t xml:space="preserve">Balance
</t>
    </r>
    <r>
      <rPr>
        <b/>
        <sz val="8"/>
        <color rgb="FFFF0000"/>
        <rFont val="Arial"/>
        <family val="2"/>
      </rPr>
      <t>(see note)</t>
    </r>
  </si>
  <si>
    <t>TOTALS</t>
  </si>
  <si>
    <t>USFS - Angeles NF - Patrol District</t>
  </si>
  <si>
    <t>Law Enforcement</t>
  </si>
  <si>
    <t>USFS - Cleveland NF - Patrol District</t>
  </si>
  <si>
    <t>USFS - Eldorado NF - Patrol District</t>
  </si>
  <si>
    <t>USFS - Inyo NF - Patrol District</t>
  </si>
  <si>
    <t>USFS - Klamath NF - Patrol District</t>
  </si>
  <si>
    <t>USFS - Lassen/Modoc NF - Patrol District</t>
  </si>
  <si>
    <t>USFS - Los Padres NF - Patrol District</t>
  </si>
  <si>
    <t>USFS - Mendocino NF - Patrol District</t>
  </si>
  <si>
    <t>USFS - Plumas NF - Patrol District</t>
  </si>
  <si>
    <t>USFS - San Bernardino NF - Patrol District</t>
  </si>
  <si>
    <t>USFS - Shasta-Trinity/Six Rivers NF - Patrol District</t>
  </si>
  <si>
    <t>Shasta-Trinity National Forest Patrol District</t>
  </si>
  <si>
    <t>USFS - Sierra NF - Patrol District</t>
  </si>
  <si>
    <t>USFS - Stanislaus NF - Patrol District</t>
  </si>
  <si>
    <t>USFS - Tahoe/Lake Tahoe Basin Management Unit NF - Patrol District</t>
  </si>
  <si>
    <t>G23-02-21-L01</t>
  </si>
  <si>
    <t>G23-02-22-L01</t>
  </si>
  <si>
    <t>G23-02-23-L01</t>
  </si>
  <si>
    <t>G23-02-39-L01</t>
  </si>
  <si>
    <t>G23-02-42-L01</t>
  </si>
  <si>
    <t>G23-02-41-L01</t>
  </si>
  <si>
    <t>G23-02-28-L01</t>
  </si>
  <si>
    <t>G23-02-36-L01</t>
  </si>
  <si>
    <t>G23-02-38-L01</t>
  </si>
  <si>
    <t>G23-02-40-L01</t>
  </si>
  <si>
    <t>USFS - Sequoia NF - Patrol District</t>
  </si>
  <si>
    <t>G23-02-34-L01</t>
  </si>
  <si>
    <t>G23-02-37-L01</t>
  </si>
  <si>
    <t>Six Rivers National Forest Patrol District</t>
  </si>
  <si>
    <t>G23-02-37-L02</t>
  </si>
  <si>
    <t>G23-02-35-L01</t>
  </si>
  <si>
    <t>G23-02-32-L01</t>
  </si>
  <si>
    <t>Law Enforcement TNF</t>
  </si>
  <si>
    <t>G23-02-33-L01</t>
  </si>
  <si>
    <t>Law Enforcement LTBMU</t>
  </si>
  <si>
    <t>G23-02-33-L02</t>
  </si>
  <si>
    <t>Note: All law enforcement awards are based on the formula as outlined in Section 4970.15.3(c) of the 2023 Grants and Cooperative Agreements Program Regulations (Rev. 1/23).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</si>
</sst>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11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b/>
      <sz val="8"/>
      <color rgb="FFFF000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sz val="8"/>
      <color rgb="FFFF0000"/>
      <name val="Arial"/>
      <family val="2"/>
    </font>
    <font>
      <sz val="10"/>
      <color theme="1"/>
      <name val="Arial"/>
      <family val="2"/>
    </font>
    <font>
      <b/>
      <sz val="11"/>
      <color rgb="FFFF0000"/>
      <name val="Calibri"/>
      <family val="2"/>
      <scheme val="minor"/>
    </font>
    <font>
      <b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CCFFCC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2" fontId="1" fillId="2" borderId="1" xfId="0" applyNumberFormat="1" applyFont="1" applyFill="1" applyBorder="1" applyAlignment="1">
      <alignment horizontal="center" wrapText="1"/>
    </xf>
    <xf numFmtId="0" fontId="3" fillId="0" borderId="0" xfId="0" applyFont="1"/>
    <xf numFmtId="0" fontId="3" fillId="0" borderId="0" xfId="0" applyFont="1" applyAlignment="1">
      <alignment horizontal="center"/>
    </xf>
    <xf numFmtId="4" fontId="3" fillId="0" borderId="0" xfId="0" applyNumberFormat="1" applyFont="1"/>
    <xf numFmtId="4" fontId="3" fillId="0" borderId="0" xfId="0" applyNumberFormat="1" applyFont="1" applyAlignment="1">
      <alignment horizontal="center"/>
    </xf>
    <xf numFmtId="2" fontId="3" fillId="0" borderId="0" xfId="0" applyNumberFormat="1" applyFont="1"/>
    <xf numFmtId="164" fontId="4" fillId="0" borderId="2" xfId="0" applyNumberFormat="1" applyFont="1" applyBorder="1"/>
    <xf numFmtId="0" fontId="5" fillId="0" borderId="3" xfId="0" applyFont="1" applyBorder="1" applyAlignment="1">
      <alignment horizontal="center" vertical="top"/>
    </xf>
    <xf numFmtId="0" fontId="5" fillId="0" borderId="4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/>
    </xf>
    <xf numFmtId="164" fontId="5" fillId="0" borderId="4" xfId="0" applyNumberFormat="1" applyFont="1" applyBorder="1" applyAlignment="1">
      <alignment horizontal="right" vertical="top"/>
    </xf>
    <xf numFmtId="2" fontId="5" fillId="0" borderId="4" xfId="0" applyNumberFormat="1" applyFont="1" applyBorder="1" applyAlignment="1">
      <alignment horizontal="right" vertical="top"/>
    </xf>
    <xf numFmtId="3" fontId="5" fillId="0" borderId="4" xfId="0" applyNumberFormat="1" applyFont="1" applyBorder="1" applyAlignment="1">
      <alignment horizontal="right" vertical="top"/>
    </xf>
    <xf numFmtId="164" fontId="5" fillId="0" borderId="5" xfId="0" applyNumberFormat="1" applyFont="1" applyBorder="1" applyAlignment="1">
      <alignment vertical="top"/>
    </xf>
    <xf numFmtId="0" fontId="5" fillId="3" borderId="6" xfId="0" applyFont="1" applyFill="1" applyBorder="1" applyAlignment="1">
      <alignment horizontal="center" vertical="top"/>
    </xf>
    <xf numFmtId="0" fontId="5" fillId="3" borderId="1" xfId="0" applyFont="1" applyFill="1" applyBorder="1" applyAlignment="1">
      <alignment horizontal="left" vertical="top" wrapText="1"/>
    </xf>
    <xf numFmtId="0" fontId="5" fillId="3" borderId="1" xfId="0" applyFont="1" applyFill="1" applyBorder="1" applyAlignment="1">
      <alignment horizontal="left" vertical="top"/>
    </xf>
    <xf numFmtId="164" fontId="5" fillId="3" borderId="1" xfId="0" applyNumberFormat="1" applyFont="1" applyFill="1" applyBorder="1" applyAlignment="1">
      <alignment horizontal="right" vertical="top"/>
    </xf>
    <xf numFmtId="2" fontId="5" fillId="3" borderId="1" xfId="0" applyNumberFormat="1" applyFont="1" applyFill="1" applyBorder="1" applyAlignment="1">
      <alignment horizontal="right" vertical="top"/>
    </xf>
    <xf numFmtId="3" fontId="5" fillId="3" borderId="1" xfId="0" applyNumberFormat="1" applyFont="1" applyFill="1" applyBorder="1" applyAlignment="1">
      <alignment horizontal="right" vertical="top"/>
    </xf>
    <xf numFmtId="164" fontId="5" fillId="3" borderId="7" xfId="0" applyNumberFormat="1" applyFont="1" applyFill="1" applyBorder="1" applyAlignment="1">
      <alignment vertical="top"/>
    </xf>
    <xf numFmtId="0" fontId="5" fillId="0" borderId="6" xfId="0" applyFont="1" applyBorder="1" applyAlignment="1">
      <alignment horizontal="center" vertical="top"/>
    </xf>
    <xf numFmtId="0" fontId="5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/>
    </xf>
    <xf numFmtId="164" fontId="5" fillId="0" borderId="1" xfId="0" applyNumberFormat="1" applyFont="1" applyBorder="1" applyAlignment="1">
      <alignment horizontal="right" vertical="top"/>
    </xf>
    <xf numFmtId="2" fontId="5" fillId="0" borderId="1" xfId="0" applyNumberFormat="1" applyFont="1" applyBorder="1" applyAlignment="1">
      <alignment horizontal="right" vertical="top"/>
    </xf>
    <xf numFmtId="3" fontId="5" fillId="0" borderId="1" xfId="0" applyNumberFormat="1" applyFont="1" applyBorder="1" applyAlignment="1">
      <alignment horizontal="right" vertical="top"/>
    </xf>
    <xf numFmtId="164" fontId="5" fillId="0" borderId="7" xfId="0" applyNumberFormat="1" applyFont="1" applyBorder="1" applyAlignment="1">
      <alignment vertical="top"/>
    </xf>
    <xf numFmtId="164" fontId="0" fillId="0" borderId="0" xfId="0" applyNumberFormat="1"/>
    <xf numFmtId="0" fontId="7" fillId="0" borderId="0" xfId="0" applyFont="1" applyAlignment="1">
      <alignment horizontal="left" wrapText="1"/>
    </xf>
    <xf numFmtId="0" fontId="8" fillId="0" borderId="0" xfId="0" applyFont="1" applyAlignment="1">
      <alignment horizontal="center"/>
    </xf>
    <xf numFmtId="0" fontId="9" fillId="0" borderId="0" xfId="0" applyFont="1"/>
    <xf numFmtId="0" fontId="5" fillId="3" borderId="1" xfId="0" applyFont="1" applyFill="1" applyBorder="1" applyAlignment="1">
      <alignment horizontal="center" vertical="top"/>
    </xf>
    <xf numFmtId="0" fontId="5" fillId="0" borderId="2" xfId="0" applyFont="1" applyBorder="1" applyAlignment="1">
      <alignment horizontal="center" vertical="top"/>
    </xf>
    <xf numFmtId="0" fontId="5" fillId="0" borderId="2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left" vertical="top"/>
    </xf>
    <xf numFmtId="164" fontId="5" fillId="0" borderId="2" xfId="0" applyNumberFormat="1" applyFont="1" applyBorder="1" applyAlignment="1">
      <alignment horizontal="right" vertical="top"/>
    </xf>
    <xf numFmtId="2" fontId="5" fillId="0" borderId="2" xfId="0" applyNumberFormat="1" applyFont="1" applyBorder="1" applyAlignment="1">
      <alignment horizontal="right" vertical="top"/>
    </xf>
    <xf numFmtId="3" fontId="5" fillId="0" borderId="2" xfId="0" applyNumberFormat="1" applyFont="1" applyBorder="1" applyAlignment="1">
      <alignment horizontal="right" vertical="top"/>
    </xf>
    <xf numFmtId="164" fontId="5" fillId="0" borderId="8" xfId="0" applyNumberFormat="1" applyFont="1" applyBorder="1" applyAlignment="1">
      <alignment vertical="top"/>
    </xf>
    <xf numFmtId="164" fontId="5" fillId="0" borderId="9" xfId="0" applyNumberFormat="1" applyFont="1" applyBorder="1" applyAlignment="1">
      <alignment horizontal="center" vertical="top"/>
    </xf>
    <xf numFmtId="164" fontId="5" fillId="0" borderId="10" xfId="0" applyNumberFormat="1" applyFont="1" applyBorder="1" applyAlignment="1">
      <alignment horizontal="left" vertical="top" wrapText="1"/>
    </xf>
    <xf numFmtId="164" fontId="6" fillId="0" borderId="10" xfId="0" applyNumberFormat="1" applyFont="1" applyBorder="1" applyAlignment="1">
      <alignment horizontal="left" vertical="top" wrapText="1"/>
    </xf>
    <xf numFmtId="164" fontId="6" fillId="0" borderId="10" xfId="0" applyNumberFormat="1" applyFont="1" applyBorder="1" applyAlignment="1">
      <alignment horizontal="right" vertical="top"/>
    </xf>
    <xf numFmtId="164" fontId="6" fillId="0" borderId="11" xfId="0" applyNumberFormat="1" applyFont="1" applyBorder="1" applyAlignment="1">
      <alignment horizontal="right" vertical="top"/>
    </xf>
    <xf numFmtId="0" fontId="10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4BC978-C234-4AC0-AF7A-BAD2C19328D1}">
  <dimension ref="A1:L23"/>
  <sheetViews>
    <sheetView showGridLines="0" tabSelected="1" view="pageLayout" zoomScale="130" zoomScaleNormal="100" zoomScalePageLayoutView="130" workbookViewId="0">
      <selection activeCell="D7" sqref="D7"/>
    </sheetView>
  </sheetViews>
  <sheetFormatPr defaultColWidth="2.85546875" defaultRowHeight="11.25" x14ac:dyDescent="0.2"/>
  <cols>
    <col min="1" max="1" width="4.42578125" style="4" customWidth="1"/>
    <col min="2" max="2" width="27.28515625" style="3" customWidth="1"/>
    <col min="3" max="3" width="18" style="3" customWidth="1"/>
    <col min="4" max="4" width="11.85546875" style="3" bestFit="1" customWidth="1"/>
    <col min="5" max="6" width="10.85546875" style="5" bestFit="1" customWidth="1"/>
    <col min="7" max="7" width="9.5703125" style="6" bestFit="1" customWidth="1"/>
    <col min="8" max="8" width="10.85546875" style="5" bestFit="1" customWidth="1"/>
    <col min="9" max="9" width="10.42578125" style="7" bestFit="1" customWidth="1"/>
    <col min="10" max="11" width="10.85546875" style="5" bestFit="1" customWidth="1"/>
    <col min="12" max="12" width="10.42578125" style="5" bestFit="1" customWidth="1"/>
    <col min="13" max="16384" width="2.85546875" style="3"/>
  </cols>
  <sheetData>
    <row r="1" spans="1:12" ht="33.75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</row>
    <row r="2" spans="1:12" ht="12" thickBot="1" x14ac:dyDescent="0.25">
      <c r="L2" s="8">
        <v>1860000</v>
      </c>
    </row>
    <row r="3" spans="1:12" x14ac:dyDescent="0.2">
      <c r="A3" s="9">
        <v>1</v>
      </c>
      <c r="B3" s="10" t="s">
        <v>13</v>
      </c>
      <c r="C3" s="10" t="s">
        <v>14</v>
      </c>
      <c r="D3" s="11" t="s">
        <v>29</v>
      </c>
      <c r="E3" s="12">
        <v>109800</v>
      </c>
      <c r="F3" s="12">
        <v>109800</v>
      </c>
      <c r="G3" s="12">
        <v>10000</v>
      </c>
      <c r="H3" s="12">
        <v>99800</v>
      </c>
      <c r="I3" s="13">
        <f>(L2-G20)/(F20-G20)*100</f>
        <v>98.455061597747161</v>
      </c>
      <c r="J3" s="14">
        <f>(F3-G3)*I3/100</f>
        <v>98258.151474551676</v>
      </c>
      <c r="K3" s="12">
        <f t="shared" ref="K3:K17" si="0">SUM(G3+J3)</f>
        <v>108258.15147455168</v>
      </c>
      <c r="L3" s="15">
        <f t="shared" ref="L3:L17" si="1">SUM(L2-K3)</f>
        <v>1751741.8485254482</v>
      </c>
    </row>
    <row r="4" spans="1:12" x14ac:dyDescent="0.2">
      <c r="A4" s="16">
        <v>2</v>
      </c>
      <c r="B4" s="17" t="s">
        <v>15</v>
      </c>
      <c r="C4" s="17" t="s">
        <v>14</v>
      </c>
      <c r="D4" s="18" t="s">
        <v>30</v>
      </c>
      <c r="E4" s="19">
        <v>109800</v>
      </c>
      <c r="F4" s="19">
        <v>109800</v>
      </c>
      <c r="G4" s="19">
        <v>10000</v>
      </c>
      <c r="H4" s="19">
        <v>99800</v>
      </c>
      <c r="I4" s="20">
        <f>(L2-G20)/(F20-G20)*100</f>
        <v>98.455061597747161</v>
      </c>
      <c r="J4" s="21">
        <f>(F4-G4)*I4/100</f>
        <v>98258.151474551676</v>
      </c>
      <c r="K4" s="19">
        <f t="shared" si="0"/>
        <v>108258.15147455168</v>
      </c>
      <c r="L4" s="22">
        <f t="shared" si="1"/>
        <v>1643483.6970508965</v>
      </c>
    </row>
    <row r="5" spans="1:12" x14ac:dyDescent="0.2">
      <c r="A5" s="23">
        <v>3</v>
      </c>
      <c r="B5" s="24" t="s">
        <v>16</v>
      </c>
      <c r="C5" s="24" t="s">
        <v>14</v>
      </c>
      <c r="D5" s="25" t="s">
        <v>31</v>
      </c>
      <c r="E5" s="26">
        <v>370960</v>
      </c>
      <c r="F5" s="26">
        <v>370960</v>
      </c>
      <c r="G5" s="26">
        <v>10000</v>
      </c>
      <c r="H5" s="26">
        <v>360960</v>
      </c>
      <c r="I5" s="27">
        <f>(L2-G20)/(F20-G20)*100</f>
        <v>98.455061597747161</v>
      </c>
      <c r="J5" s="28">
        <f t="shared" ref="J5:J17" si="2">(F5-G5)*I5/100</f>
        <v>355383.39034322812</v>
      </c>
      <c r="K5" s="26">
        <f t="shared" si="0"/>
        <v>365383.39034322812</v>
      </c>
      <c r="L5" s="29">
        <f t="shared" si="1"/>
        <v>1278100.3067076684</v>
      </c>
    </row>
    <row r="6" spans="1:12" x14ac:dyDescent="0.2">
      <c r="A6" s="16">
        <v>4</v>
      </c>
      <c r="B6" s="17" t="s">
        <v>17</v>
      </c>
      <c r="C6" s="17" t="s">
        <v>14</v>
      </c>
      <c r="D6" s="18" t="s">
        <v>32</v>
      </c>
      <c r="E6" s="19">
        <v>91800</v>
      </c>
      <c r="F6" s="19">
        <v>90841</v>
      </c>
      <c r="G6" s="19">
        <v>10000</v>
      </c>
      <c r="H6" s="19">
        <v>80841</v>
      </c>
      <c r="I6" s="20">
        <f>(L2-G20)/(F20-G20)*100</f>
        <v>98.455061597747161</v>
      </c>
      <c r="J6" s="21">
        <f t="shared" si="2"/>
        <v>79592.056346234778</v>
      </c>
      <c r="K6" s="19">
        <f t="shared" si="0"/>
        <v>89592.056346234778</v>
      </c>
      <c r="L6" s="22">
        <f t="shared" si="1"/>
        <v>1188508.2503614335</v>
      </c>
    </row>
    <row r="7" spans="1:12" x14ac:dyDescent="0.2">
      <c r="A7" s="23">
        <v>5</v>
      </c>
      <c r="B7" s="24" t="s">
        <v>18</v>
      </c>
      <c r="C7" s="24" t="s">
        <v>14</v>
      </c>
      <c r="D7" s="25" t="s">
        <v>33</v>
      </c>
      <c r="E7" s="26">
        <v>28800</v>
      </c>
      <c r="F7" s="26">
        <v>25870</v>
      </c>
      <c r="G7" s="26">
        <v>10000</v>
      </c>
      <c r="H7" s="26">
        <v>15870</v>
      </c>
      <c r="I7" s="27">
        <f>(L2-G20)/(F20-G20)*100</f>
        <v>98.455061597747161</v>
      </c>
      <c r="J7" s="28">
        <f t="shared" si="2"/>
        <v>15624.818275562473</v>
      </c>
      <c r="K7" s="26">
        <f t="shared" si="0"/>
        <v>25624.818275562473</v>
      </c>
      <c r="L7" s="29">
        <f t="shared" si="1"/>
        <v>1162883.432085871</v>
      </c>
    </row>
    <row r="8" spans="1:12" ht="22.5" x14ac:dyDescent="0.2">
      <c r="A8" s="16">
        <v>6</v>
      </c>
      <c r="B8" s="17" t="s">
        <v>19</v>
      </c>
      <c r="C8" s="17" t="s">
        <v>14</v>
      </c>
      <c r="D8" s="18" t="s">
        <v>34</v>
      </c>
      <c r="E8" s="19">
        <v>54000</v>
      </c>
      <c r="F8" s="19">
        <v>52936</v>
      </c>
      <c r="G8" s="19">
        <v>10000</v>
      </c>
      <c r="H8" s="19">
        <v>42936</v>
      </c>
      <c r="I8" s="20">
        <f>(L2-G20)/(F20-G20)*100</f>
        <v>98.455061597747161</v>
      </c>
      <c r="J8" s="21">
        <f t="shared" si="2"/>
        <v>42272.665247608718</v>
      </c>
      <c r="K8" s="19">
        <f t="shared" si="0"/>
        <v>52272.665247608718</v>
      </c>
      <c r="L8" s="22">
        <f t="shared" si="1"/>
        <v>1110610.7668382623</v>
      </c>
    </row>
    <row r="9" spans="1:12" ht="22.5" x14ac:dyDescent="0.2">
      <c r="A9" s="23">
        <v>7</v>
      </c>
      <c r="B9" s="24" t="s">
        <v>20</v>
      </c>
      <c r="C9" s="24" t="s">
        <v>14</v>
      </c>
      <c r="D9" s="25" t="s">
        <v>35</v>
      </c>
      <c r="E9" s="26">
        <v>91424</v>
      </c>
      <c r="F9" s="26">
        <v>87424</v>
      </c>
      <c r="G9" s="26">
        <v>10000</v>
      </c>
      <c r="H9" s="26">
        <v>77424</v>
      </c>
      <c r="I9" s="27">
        <f>(L2-G20)/(F20-G20)*100</f>
        <v>98.455061597747161</v>
      </c>
      <c r="J9" s="28">
        <f t="shared" si="2"/>
        <v>76227.846891439767</v>
      </c>
      <c r="K9" s="26">
        <f t="shared" si="0"/>
        <v>86227.846891439767</v>
      </c>
      <c r="L9" s="29">
        <f t="shared" si="1"/>
        <v>1024382.9199468226</v>
      </c>
    </row>
    <row r="10" spans="1:12" x14ac:dyDescent="0.2">
      <c r="A10" s="16">
        <v>8</v>
      </c>
      <c r="B10" s="17" t="s">
        <v>21</v>
      </c>
      <c r="C10" s="17" t="s">
        <v>14</v>
      </c>
      <c r="D10" s="18" t="s">
        <v>36</v>
      </c>
      <c r="E10" s="19">
        <v>146502</v>
      </c>
      <c r="F10" s="19">
        <v>146502</v>
      </c>
      <c r="G10" s="19">
        <v>10000</v>
      </c>
      <c r="H10" s="19">
        <v>136502</v>
      </c>
      <c r="I10" s="20">
        <f>(L2-G20)/(F20-G20)*100</f>
        <v>98.455061597747161</v>
      </c>
      <c r="J10" s="21">
        <f t="shared" si="2"/>
        <v>134393.12818215683</v>
      </c>
      <c r="K10" s="19">
        <f t="shared" si="0"/>
        <v>144393.12818215683</v>
      </c>
      <c r="L10" s="22">
        <f t="shared" si="1"/>
        <v>879989.79176466574</v>
      </c>
    </row>
    <row r="11" spans="1:12" x14ac:dyDescent="0.2">
      <c r="A11" s="23">
        <v>9</v>
      </c>
      <c r="B11" s="24" t="s">
        <v>22</v>
      </c>
      <c r="C11" s="24" t="s">
        <v>14</v>
      </c>
      <c r="D11" s="25" t="s">
        <v>37</v>
      </c>
      <c r="E11" s="26">
        <v>50400</v>
      </c>
      <c r="F11" s="26">
        <v>50400</v>
      </c>
      <c r="G11" s="26">
        <v>10000</v>
      </c>
      <c r="H11" s="26">
        <v>40400</v>
      </c>
      <c r="I11" s="27">
        <f>(L2-G20)/(F20-G20)*100</f>
        <v>98.455061597747161</v>
      </c>
      <c r="J11" s="28">
        <f t="shared" si="2"/>
        <v>39775.844885489852</v>
      </c>
      <c r="K11" s="26">
        <f t="shared" si="0"/>
        <v>49775.844885489852</v>
      </c>
      <c r="L11" s="29">
        <f t="shared" si="1"/>
        <v>830213.94687917584</v>
      </c>
    </row>
    <row r="12" spans="1:12" ht="22.5" x14ac:dyDescent="0.2">
      <c r="A12" s="16">
        <v>10</v>
      </c>
      <c r="B12" s="17" t="s">
        <v>23</v>
      </c>
      <c r="C12" s="17" t="s">
        <v>14</v>
      </c>
      <c r="D12" s="18" t="s">
        <v>38</v>
      </c>
      <c r="E12" s="19">
        <v>140994.67000000001</v>
      </c>
      <c r="F12" s="19">
        <v>140995</v>
      </c>
      <c r="G12" s="19">
        <v>10000</v>
      </c>
      <c r="H12" s="19">
        <v>130995</v>
      </c>
      <c r="I12" s="20">
        <f>(L2-G20)/(F20-G20)*100</f>
        <v>98.455061597747161</v>
      </c>
      <c r="J12" s="21">
        <f t="shared" si="2"/>
        <v>128971.2079399689</v>
      </c>
      <c r="K12" s="19">
        <f t="shared" si="0"/>
        <v>138971.20793996891</v>
      </c>
      <c r="L12" s="22">
        <f t="shared" si="1"/>
        <v>691242.73893920693</v>
      </c>
    </row>
    <row r="13" spans="1:12" x14ac:dyDescent="0.2">
      <c r="A13" s="23">
        <v>11</v>
      </c>
      <c r="B13" s="24" t="s">
        <v>39</v>
      </c>
      <c r="C13" s="24" t="s">
        <v>14</v>
      </c>
      <c r="D13" s="25" t="s">
        <v>40</v>
      </c>
      <c r="E13" s="26">
        <v>139497</v>
      </c>
      <c r="F13" s="26">
        <v>139395</v>
      </c>
      <c r="G13" s="26">
        <v>10000</v>
      </c>
      <c r="H13" s="26">
        <v>129395</v>
      </c>
      <c r="I13" s="27">
        <f>(L2-G20)/(F20-G20)*100</f>
        <v>98.455061597747161</v>
      </c>
      <c r="J13" s="28">
        <f t="shared" si="2"/>
        <v>127395.92695440493</v>
      </c>
      <c r="K13" s="26">
        <f t="shared" si="0"/>
        <v>137395.92695440492</v>
      </c>
      <c r="L13" s="29">
        <f t="shared" si="1"/>
        <v>553846.81198480201</v>
      </c>
    </row>
    <row r="14" spans="1:12" ht="22.5" x14ac:dyDescent="0.2">
      <c r="A14" s="16">
        <v>12</v>
      </c>
      <c r="B14" s="17" t="s">
        <v>24</v>
      </c>
      <c r="C14" s="17" t="s">
        <v>25</v>
      </c>
      <c r="D14" s="18" t="s">
        <v>41</v>
      </c>
      <c r="E14" s="19">
        <v>18000</v>
      </c>
      <c r="F14" s="19">
        <v>15801</v>
      </c>
      <c r="G14" s="19">
        <v>5000</v>
      </c>
      <c r="H14" s="19">
        <v>10801</v>
      </c>
      <c r="I14" s="20">
        <f>(L2-G20)/(F20-G20)*100</f>
        <v>98.455061597747161</v>
      </c>
      <c r="J14" s="21">
        <f t="shared" si="2"/>
        <v>10634.13120317267</v>
      </c>
      <c r="K14" s="19">
        <f t="shared" si="0"/>
        <v>15634.13120317267</v>
      </c>
      <c r="L14" s="22">
        <f t="shared" si="1"/>
        <v>538212.6807816294</v>
      </c>
    </row>
    <row r="15" spans="1:12" ht="22.5" x14ac:dyDescent="0.2">
      <c r="A15" s="23">
        <v>13</v>
      </c>
      <c r="B15" s="24" t="s">
        <v>24</v>
      </c>
      <c r="C15" s="24" t="s">
        <v>42</v>
      </c>
      <c r="D15" s="25" t="s">
        <v>43</v>
      </c>
      <c r="E15" s="26">
        <v>44298</v>
      </c>
      <c r="F15" s="26">
        <v>44182</v>
      </c>
      <c r="G15" s="26">
        <v>5000</v>
      </c>
      <c r="H15" s="26">
        <v>39182</v>
      </c>
      <c r="I15" s="27">
        <f>(L2-G20)/(F20-G20)*100</f>
        <v>98.455061597747161</v>
      </c>
      <c r="J15" s="28">
        <f t="shared" si="2"/>
        <v>38576.662235229298</v>
      </c>
      <c r="K15" s="26">
        <f t="shared" si="0"/>
        <v>43576.662235229298</v>
      </c>
      <c r="L15" s="29">
        <f t="shared" si="1"/>
        <v>494636.01854640013</v>
      </c>
    </row>
    <row r="16" spans="1:12" x14ac:dyDescent="0.2">
      <c r="A16" s="16">
        <v>14</v>
      </c>
      <c r="B16" s="17" t="s">
        <v>26</v>
      </c>
      <c r="C16" s="17" t="s">
        <v>14</v>
      </c>
      <c r="D16" s="18" t="s">
        <v>44</v>
      </c>
      <c r="E16" s="19">
        <v>148000</v>
      </c>
      <c r="F16" s="19">
        <v>148000</v>
      </c>
      <c r="G16" s="19">
        <v>10000</v>
      </c>
      <c r="H16" s="19">
        <v>138000</v>
      </c>
      <c r="I16" s="20">
        <f>(L2-G20)/(F20-G20)*100</f>
        <v>98.455061597747161</v>
      </c>
      <c r="J16" s="21">
        <f t="shared" si="2"/>
        <v>135867.98500489109</v>
      </c>
      <c r="K16" s="19">
        <f t="shared" si="0"/>
        <v>145867.98500489109</v>
      </c>
      <c r="L16" s="22">
        <f t="shared" si="1"/>
        <v>348768.03354150907</v>
      </c>
    </row>
    <row r="17" spans="1:12" x14ac:dyDescent="0.2">
      <c r="A17" s="23">
        <v>15</v>
      </c>
      <c r="B17" s="24" t="s">
        <v>27</v>
      </c>
      <c r="C17" s="24" t="s">
        <v>14</v>
      </c>
      <c r="D17" s="25" t="s">
        <v>45</v>
      </c>
      <c r="E17" s="26">
        <v>172800</v>
      </c>
      <c r="F17" s="26">
        <v>172800</v>
      </c>
      <c r="G17" s="26">
        <v>10000</v>
      </c>
      <c r="H17" s="26">
        <v>162800</v>
      </c>
      <c r="I17" s="27">
        <f>(L2-G20)/(F20-G20)*100</f>
        <v>98.455061597747161</v>
      </c>
      <c r="J17" s="28">
        <f t="shared" si="2"/>
        <v>160284.84028113238</v>
      </c>
      <c r="K17" s="26">
        <f t="shared" si="0"/>
        <v>170284.84028113238</v>
      </c>
      <c r="L17" s="29">
        <f t="shared" si="1"/>
        <v>178483.19326037669</v>
      </c>
    </row>
    <row r="18" spans="1:12" ht="22.5" x14ac:dyDescent="0.2">
      <c r="A18" s="34">
        <v>16</v>
      </c>
      <c r="B18" s="17" t="s">
        <v>28</v>
      </c>
      <c r="C18" s="17" t="s">
        <v>46</v>
      </c>
      <c r="D18" s="18" t="s">
        <v>47</v>
      </c>
      <c r="E18" s="19">
        <v>145800</v>
      </c>
      <c r="F18" s="19">
        <v>143327</v>
      </c>
      <c r="G18" s="19">
        <v>5000</v>
      </c>
      <c r="H18" s="19">
        <v>138327</v>
      </c>
      <c r="I18" s="20">
        <f>(L2-G20)/(F20-G20)*100</f>
        <v>98.455061597747161</v>
      </c>
      <c r="J18" s="21">
        <f t="shared" ref="J18" si="3">(F18-G18)*I18/100</f>
        <v>136189.93305631573</v>
      </c>
      <c r="K18" s="19">
        <f t="shared" ref="K18" si="4">SUM(G18+J18)</f>
        <v>141189.93305631573</v>
      </c>
      <c r="L18" s="22">
        <f t="shared" ref="L18" si="5">SUM(L17-K18)</f>
        <v>37293.260204060964</v>
      </c>
    </row>
    <row r="19" spans="1:12" ht="23.25" thickBot="1" x14ac:dyDescent="0.25">
      <c r="A19" s="35">
        <v>17</v>
      </c>
      <c r="B19" s="36" t="s">
        <v>28</v>
      </c>
      <c r="C19" s="36" t="s">
        <v>48</v>
      </c>
      <c r="D19" s="37" t="s">
        <v>49</v>
      </c>
      <c r="E19" s="38">
        <v>37800</v>
      </c>
      <c r="F19" s="38">
        <v>37800</v>
      </c>
      <c r="G19" s="38">
        <v>5000</v>
      </c>
      <c r="H19" s="38">
        <v>32800</v>
      </c>
      <c r="I19" s="39">
        <f>(L2-G20)/(F20-G20)*100</f>
        <v>98.455061597747161</v>
      </c>
      <c r="J19" s="40">
        <f t="shared" ref="J19" si="6">(F19-G19)*I19/100</f>
        <v>32293.260204061069</v>
      </c>
      <c r="K19" s="38">
        <f t="shared" ref="K19" si="7">SUM(G19+J19)</f>
        <v>37293.260204061065</v>
      </c>
      <c r="L19" s="41">
        <f t="shared" ref="L19" si="8">SUM(L18-K19)</f>
        <v>-1.0186340659856796E-10</v>
      </c>
    </row>
    <row r="20" spans="1:12" s="30" customFormat="1" ht="12" customHeight="1" thickBot="1" x14ac:dyDescent="0.3">
      <c r="A20" s="42"/>
      <c r="B20" s="43"/>
      <c r="C20" s="44"/>
      <c r="D20" s="45" t="s">
        <v>12</v>
      </c>
      <c r="E20" s="45">
        <f>SUM(E3:E19)</f>
        <v>1900675.67</v>
      </c>
      <c r="F20" s="45">
        <f>SUM(F3:F19)</f>
        <v>1886833</v>
      </c>
      <c r="G20" s="45">
        <f>SUM(G3:G19)</f>
        <v>150000</v>
      </c>
      <c r="H20" s="45">
        <f>SUM(H3:H19)</f>
        <v>1736833</v>
      </c>
      <c r="I20" s="45"/>
      <c r="J20" s="45">
        <f>SUM(J3:J19)</f>
        <v>1710000</v>
      </c>
      <c r="K20" s="45">
        <f>SUM(K3:K19)</f>
        <v>1860000</v>
      </c>
      <c r="L20" s="46">
        <f>L19</f>
        <v>-1.0186340659856796E-10</v>
      </c>
    </row>
    <row r="21" spans="1:12" x14ac:dyDescent="0.2">
      <c r="A21" s="31"/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</row>
    <row r="22" spans="1:12" ht="15" x14ac:dyDescent="0.25">
      <c r="A22" s="32"/>
      <c r="B22" s="47" t="s">
        <v>50</v>
      </c>
      <c r="C22" s="47"/>
      <c r="D22" s="47"/>
      <c r="E22" s="47"/>
      <c r="F22" s="47"/>
      <c r="G22" s="47"/>
      <c r="H22" s="47"/>
      <c r="I22" s="47"/>
      <c r="J22" s="47"/>
      <c r="K22" s="47"/>
      <c r="L22" s="33"/>
    </row>
    <row r="23" spans="1:12" ht="15" x14ac:dyDescent="0.25"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33"/>
    </row>
  </sheetData>
  <sheetProtection algorithmName="SHA-512" hashValue="2TNPmho4U/huJEhWNbtPX/GMkJd12yWOz8l2MXho+WEo6QD4WsuFoE4SO/5hbKJwXEgOaZfgSY5zuc2vjtqHrA==" saltValue="WSZkzQd/9VQ+sDW6mcfMTQ==" spinCount="100000" sheet="1"/>
  <mergeCells count="1">
    <mergeCell ref="B22:K23"/>
  </mergeCells>
  <printOptions horizontalCentered="1"/>
  <pageMargins left="0.25" right="0.25" top="1" bottom="1" header="0.25" footer="0.5"/>
  <pageSetup scale="90" orientation="landscape" r:id="rId1"/>
  <headerFooter>
    <oddHeader>&amp;C&amp;"Arial,Bold"Final Awards
2023 Grants and Cooperative Agreements
United States Forest Service (USFS) Law Enforcement Projects</oddHeader>
    <oddFooter>&amp;C&amp;"Arial,Regular"Page &amp;P of &amp;N&amp;RRevised 8/8/23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6D463811F188C44934823521D0228D0" ma:contentTypeVersion="9" ma:contentTypeDescription="Create a new document." ma:contentTypeScope="" ma:versionID="53672b8e8f6063aebef0b16c6dd14fce">
  <xsd:schema xmlns:xsd="http://www.w3.org/2001/XMLSchema" xmlns:xs="http://www.w3.org/2001/XMLSchema" xmlns:p="http://schemas.microsoft.com/office/2006/metadata/properties" xmlns:ns2="95a7bea4-1558-4890-8039-e5ad0ed69925" xmlns:ns3="7150a368-1ec4-4782-87f4-54908d9ba6bf" targetNamespace="http://schemas.microsoft.com/office/2006/metadata/properties" ma:root="true" ma:fieldsID="be55b3e5aae21f04da2671ed5c9764af" ns2:_="" ns3:_="">
    <xsd:import namespace="95a7bea4-1558-4890-8039-e5ad0ed69925"/>
    <xsd:import namespace="7150a368-1ec4-4782-87f4-54908d9ba6b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Notes" minOccurs="0"/>
                <xsd:element ref="ns2:MediaServiceObjectDetectorVersions" minOccurs="0"/>
                <xsd:element ref="ns2:Completed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a7bea4-1558-4890-8039-e5ad0ed6992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Notes" ma:index="12" nillable="true" ma:displayName="Notes" ma:format="Dropdown" ma:internalName="Notes">
      <xsd:simpleType>
        <xsd:restriction base="dms:Text">
          <xsd:maxLength value="255"/>
        </xsd:restriction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Completed_x003f_" ma:index="14" nillable="true" ma:displayName="Completed?" ma:default="0" ma:internalName="Completed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50a368-1ec4-4782-87f4-54908d9ba6b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mpleted_x003f_ xmlns="95a7bea4-1558-4890-8039-e5ad0ed69925">false</Completed_x003f_>
    <Notes xmlns="95a7bea4-1558-4890-8039-e5ad0ed69925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F51A18E-853A-463D-B88C-7F2E0FA3300A}"/>
</file>

<file path=customXml/itemProps2.xml><?xml version="1.0" encoding="utf-8"?>
<ds:datastoreItem xmlns:ds="http://schemas.openxmlformats.org/officeDocument/2006/customXml" ds:itemID="{D7429E7B-09A9-4294-BB19-5990FFC7A816}">
  <ds:schemaRefs>
    <ds:schemaRef ds:uri="http://purl.org/dc/dcmitype/"/>
    <ds:schemaRef ds:uri="http://purl.org/dc/elements/1.1/"/>
    <ds:schemaRef ds:uri="http://purl.org/dc/terms/"/>
    <ds:schemaRef ds:uri="95a7bea4-1558-4890-8039-e5ad0ed69925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75DA6966-FD6D-425D-B9F2-7CF0CE39EB6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USFS LE</vt:lpstr>
      <vt:lpstr>'USFS LE'!Print_Titles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Whamond, Matt@Parks</dc:creator>
  <cp:keywords/>
  <dc:description/>
  <cp:lastModifiedBy>Liebscher, Joshua@Parks</cp:lastModifiedBy>
  <cp:revision/>
  <dcterms:created xsi:type="dcterms:W3CDTF">2021-07-28T23:07:42Z</dcterms:created>
  <dcterms:modified xsi:type="dcterms:W3CDTF">2023-08-31T18:54:47Z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0x010100A6D463811F188C44934823521D0228D0</vt:lpwstr>
  </property>
</Properties>
</file>